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1715" windowHeight="9120" activeTab="1"/>
  </bookViews>
  <sheets>
    <sheet name="旧个人信息" sheetId="1" r:id="rId1"/>
    <sheet name="2019" sheetId="2" r:id="rId2"/>
  </sheets>
  <externalReferences>
    <externalReference r:id="rId3"/>
    <externalReference r:id="rId4"/>
  </externalReferences>
  <definedNames>
    <definedName name="所得项目">[1]Sheet2!$A$1:$M$1</definedName>
    <definedName name="职业">[2]Sheet3!$B$1:$B$65536</definedName>
  </definedNames>
  <calcPr calcId="145621"/>
</workbook>
</file>

<file path=xl/calcChain.xml><?xml version="1.0" encoding="utf-8"?>
<calcChain xmlns="http://schemas.openxmlformats.org/spreadsheetml/2006/main">
  <c r="F17" i="2" l="1"/>
  <c r="G17" i="2" s="1"/>
  <c r="D9" i="2"/>
  <c r="F9" i="2" s="1"/>
  <c r="G9" i="2" s="1"/>
  <c r="D10" i="2"/>
  <c r="F10" i="2" s="1"/>
  <c r="G10" i="2" s="1"/>
  <c r="D11" i="2"/>
  <c r="F11" i="2" s="1"/>
  <c r="G11" i="2" s="1"/>
  <c r="D12" i="2"/>
  <c r="F12" i="2" s="1"/>
  <c r="G12" i="2" s="1"/>
  <c r="D13" i="2"/>
  <c r="F13" i="2" s="1"/>
  <c r="G13" i="2" s="1"/>
  <c r="D14" i="2"/>
  <c r="F14" i="2" s="1"/>
  <c r="G14" i="2" s="1"/>
  <c r="D8" i="2"/>
  <c r="F8" i="2" s="1"/>
  <c r="G8" i="2" s="1"/>
  <c r="D4" i="2"/>
  <c r="F4" i="2" s="1"/>
  <c r="G4" i="2" s="1"/>
  <c r="D5" i="2"/>
  <c r="F5" i="2" s="1"/>
  <c r="D6" i="2"/>
  <c r="F6" i="2" s="1"/>
  <c r="F3" i="2"/>
  <c r="G3" i="2" s="1"/>
  <c r="G6" i="2" l="1"/>
  <c r="G5" i="2"/>
  <c r="F23" i="1"/>
  <c r="G23" i="1" s="1"/>
  <c r="J7" i="1" l="1"/>
  <c r="K7" i="1"/>
  <c r="F17" i="1"/>
  <c r="G17" i="1" s="1"/>
  <c r="F7" i="1"/>
  <c r="G7" i="1" s="1"/>
  <c r="F12" i="1"/>
  <c r="G12" i="1" s="1"/>
</calcChain>
</file>

<file path=xl/sharedStrings.xml><?xml version="1.0" encoding="utf-8"?>
<sst xmlns="http://schemas.openxmlformats.org/spreadsheetml/2006/main" count="72" uniqueCount="53">
  <si>
    <t>稿酬</t>
    <phoneticPr fontId="2" type="noConversion"/>
  </si>
  <si>
    <t>应纳税</t>
    <phoneticPr fontId="2" type="noConversion"/>
  </si>
  <si>
    <r>
      <t>　　（二）每次收入在</t>
    </r>
    <r>
      <rPr>
        <sz val="12"/>
        <rFont val="ˎ̥"/>
        <family val="2"/>
      </rPr>
      <t>20000</t>
    </r>
    <r>
      <rPr>
        <sz val="12"/>
        <rFont val="宋体"/>
        <family val="3"/>
        <charset val="134"/>
      </rPr>
      <t>元以上的：</t>
    </r>
    <r>
      <rPr>
        <sz val="12"/>
        <rFont val="ˎ̥"/>
        <family val="2"/>
      </rPr>
      <t>5</t>
    </r>
    <r>
      <rPr>
        <sz val="12"/>
        <rFont val="宋体"/>
        <family val="3"/>
        <charset val="134"/>
      </rPr>
      <t>万元以下</t>
    </r>
    <phoneticPr fontId="2" type="noConversion"/>
  </si>
  <si>
    <r>
      <t>　　应纳税额</t>
    </r>
    <r>
      <rPr>
        <sz val="12"/>
        <rFont val="ˎ̥"/>
        <family val="2"/>
      </rPr>
      <t>=</t>
    </r>
    <r>
      <rPr>
        <sz val="12"/>
        <rFont val="宋体"/>
        <family val="3"/>
        <charset val="134"/>
      </rPr>
      <t>应纳税所得额</t>
    </r>
    <r>
      <rPr>
        <sz val="12"/>
        <rFont val="ˎ̥"/>
        <family val="2"/>
      </rPr>
      <t>X</t>
    </r>
    <r>
      <rPr>
        <sz val="12"/>
        <rFont val="宋体"/>
        <family val="3"/>
        <charset val="134"/>
      </rPr>
      <t>适用税率</t>
    </r>
    <r>
      <rPr>
        <sz val="12"/>
        <rFont val="ˎ̥"/>
        <family val="2"/>
      </rPr>
      <t>=</t>
    </r>
    <r>
      <rPr>
        <sz val="12"/>
        <rFont val="宋体"/>
        <family val="3"/>
        <charset val="134"/>
      </rPr>
      <t>每次收入额</t>
    </r>
    <r>
      <rPr>
        <sz val="12"/>
        <rFont val="ˎ̥"/>
        <family val="2"/>
      </rPr>
      <t>X</t>
    </r>
    <r>
      <rPr>
        <sz val="12"/>
        <rFont val="宋体"/>
        <family val="3"/>
        <charset val="134"/>
      </rPr>
      <t>（</t>
    </r>
    <r>
      <rPr>
        <sz val="12"/>
        <rFont val="ˎ̥"/>
        <family val="2"/>
      </rPr>
      <t>1-20%</t>
    </r>
    <r>
      <rPr>
        <sz val="12"/>
        <rFont val="宋体"/>
        <family val="3"/>
        <charset val="134"/>
      </rPr>
      <t>）</t>
    </r>
    <r>
      <rPr>
        <sz val="12"/>
        <rFont val="ˎ̥"/>
        <family val="2"/>
      </rPr>
      <t>X30%-2000</t>
    </r>
    <phoneticPr fontId="2" type="noConversion"/>
  </si>
  <si>
    <t>X20%</t>
  </si>
  <si>
    <t>对劳务报酬所得，其个人所得税应纳税额的计算公式为：</t>
  </si>
  <si>
    <t>　　（一）每次收入不足4000元的：</t>
  </si>
  <si>
    <t>　　应纳税额=应纳税所得额X适用税率</t>
  </si>
  <si>
    <t>　　或=（每次收入额-800）X20%</t>
  </si>
  <si>
    <t>　　例5：某教师参加科研项目鉴定，获评审费1000元，其应缴所得</t>
  </si>
  <si>
    <t>税为：</t>
  </si>
  <si>
    <t>　　应缴税款为：（1000-800)X20%=40元</t>
  </si>
  <si>
    <t>　　应纳税额=应纳税所得额X适用税率=每次收入额X（1-20%）</t>
  </si>
  <si>
    <t>实领金额</t>
    <phoneticPr fontId="2" type="noConversion"/>
  </si>
  <si>
    <t>应税收入</t>
    <phoneticPr fontId="2" type="noConversion"/>
  </si>
  <si>
    <t>应纳税</t>
    <phoneticPr fontId="2" type="noConversion"/>
  </si>
  <si>
    <t>4000元以下</t>
    <phoneticPr fontId="2" type="noConversion"/>
  </si>
  <si>
    <t>2万元以上-5万元以下</t>
    <phoneticPr fontId="2" type="noConversion"/>
  </si>
  <si>
    <r>
      <t>　　应纳税额</t>
    </r>
    <r>
      <rPr>
        <sz val="12"/>
        <rFont val="ˎ̥"/>
        <family val="2"/>
      </rPr>
      <t>=</t>
    </r>
    <r>
      <rPr>
        <sz val="12"/>
        <rFont val="宋体"/>
        <family val="3"/>
        <charset val="134"/>
      </rPr>
      <t>应纳税所得额</t>
    </r>
    <r>
      <rPr>
        <sz val="12"/>
        <rFont val="ˎ̥"/>
        <family val="2"/>
      </rPr>
      <t>X</t>
    </r>
    <r>
      <rPr>
        <sz val="12"/>
        <rFont val="宋体"/>
        <family val="3"/>
        <charset val="134"/>
      </rPr>
      <t>适用税率</t>
    </r>
    <r>
      <rPr>
        <sz val="12"/>
        <rFont val="ˎ̥"/>
        <family val="2"/>
      </rPr>
      <t>=</t>
    </r>
    <r>
      <rPr>
        <sz val="12"/>
        <rFont val="宋体"/>
        <family val="3"/>
        <charset val="134"/>
      </rPr>
      <t>每次收入额</t>
    </r>
    <r>
      <rPr>
        <sz val="12"/>
        <rFont val="ˎ̥"/>
        <family val="2"/>
      </rPr>
      <t>X</t>
    </r>
    <r>
      <rPr>
        <sz val="12"/>
        <rFont val="宋体"/>
        <family val="3"/>
        <charset val="134"/>
      </rPr>
      <t>（</t>
    </r>
    <r>
      <rPr>
        <sz val="12"/>
        <rFont val="ˎ̥"/>
        <family val="2"/>
      </rPr>
      <t>1-20%</t>
    </r>
    <r>
      <rPr>
        <sz val="12"/>
        <rFont val="宋体"/>
        <family val="3"/>
        <charset val="134"/>
      </rPr>
      <t>）</t>
    </r>
    <r>
      <rPr>
        <sz val="12"/>
        <rFont val="ˎ̥"/>
        <family val="2"/>
      </rPr>
      <t>X40%-7000</t>
    </r>
    <phoneticPr fontId="2" type="noConversion"/>
  </si>
  <si>
    <t>4000元</t>
    <phoneticPr fontId="2" type="noConversion"/>
  </si>
  <si>
    <t>实领</t>
    <phoneticPr fontId="2" type="noConversion"/>
  </si>
  <si>
    <t>税</t>
    <phoneticPr fontId="2" type="noConversion"/>
  </si>
  <si>
    <t>应税</t>
    <phoneticPr fontId="2" type="noConversion"/>
  </si>
  <si>
    <t>20000元</t>
    <phoneticPr fontId="2" type="noConversion"/>
  </si>
  <si>
    <t>×</t>
    <phoneticPr fontId="2" type="noConversion"/>
  </si>
  <si>
    <t>50000元</t>
    <phoneticPr fontId="2" type="noConversion"/>
  </si>
  <si>
    <r>
      <t>　　（二）每次收入在</t>
    </r>
    <r>
      <rPr>
        <sz val="12"/>
        <rFont val="ˎ̥"/>
        <family val="2"/>
      </rPr>
      <t>4000</t>
    </r>
    <r>
      <rPr>
        <sz val="12"/>
        <rFont val="宋体"/>
        <family val="3"/>
        <charset val="134"/>
      </rPr>
      <t>元</t>
    </r>
    <r>
      <rPr>
        <sz val="12"/>
        <rFont val="宋体"/>
        <family val="3"/>
        <charset val="134"/>
      </rPr>
      <t>以上的：</t>
    </r>
    <r>
      <rPr>
        <sz val="12"/>
        <rFont val="ˎ̥"/>
        <family val="2"/>
      </rPr>
      <t>2</t>
    </r>
    <r>
      <rPr>
        <sz val="12"/>
        <rFont val="宋体"/>
        <family val="3"/>
        <charset val="134"/>
      </rPr>
      <t>万元以下</t>
    </r>
    <phoneticPr fontId="2" type="noConversion"/>
  </si>
  <si>
    <t>4000-20000元</t>
    <phoneticPr fontId="2" type="noConversion"/>
  </si>
  <si>
    <r>
      <t>　　（二）每次收入在</t>
    </r>
    <r>
      <rPr>
        <sz val="12"/>
        <rFont val="ˎ̥"/>
        <family val="2"/>
      </rPr>
      <t>50000</t>
    </r>
    <r>
      <rPr>
        <sz val="12"/>
        <rFont val="宋体"/>
        <family val="3"/>
        <charset val="134"/>
      </rPr>
      <t>元</t>
    </r>
    <r>
      <rPr>
        <sz val="12"/>
        <rFont val="宋体"/>
        <family val="3"/>
        <charset val="134"/>
      </rPr>
      <t>以上的：</t>
    </r>
    <phoneticPr fontId="2" type="noConversion"/>
  </si>
  <si>
    <t>5万元以上</t>
    <phoneticPr fontId="2" type="noConversion"/>
  </si>
  <si>
    <t>个税公式</t>
    <phoneticPr fontId="2" type="noConversion"/>
  </si>
  <si>
    <t>应税收入</t>
    <phoneticPr fontId="2" type="noConversion"/>
  </si>
  <si>
    <t>扣除数</t>
    <phoneticPr fontId="2" type="noConversion"/>
  </si>
  <si>
    <t>税率</t>
    <phoneticPr fontId="2" type="noConversion"/>
  </si>
  <si>
    <t>税额</t>
    <phoneticPr fontId="2" type="noConversion"/>
  </si>
  <si>
    <t>税后金额</t>
    <phoneticPr fontId="2" type="noConversion"/>
  </si>
  <si>
    <t>应税收入&lt;4000</t>
    <phoneticPr fontId="2" type="noConversion"/>
  </si>
  <si>
    <t>应税收入&gt;62500</t>
    <phoneticPr fontId="2" type="noConversion"/>
  </si>
  <si>
    <t>应税收入范围</t>
    <phoneticPr fontId="2" type="noConversion"/>
  </si>
  <si>
    <t>应税收入≤3750</t>
    <phoneticPr fontId="2" type="noConversion"/>
  </si>
  <si>
    <t>15000≥应税收入≥3750</t>
    <phoneticPr fontId="2" type="noConversion"/>
  </si>
  <si>
    <t>31250≥应税收入≥15000</t>
    <phoneticPr fontId="2" type="noConversion"/>
  </si>
  <si>
    <t>43750≥应税收入≥31250</t>
    <phoneticPr fontId="2" type="noConversion"/>
  </si>
  <si>
    <t>68750≥应税收入≥43750</t>
    <phoneticPr fontId="2" type="noConversion"/>
  </si>
  <si>
    <t>100000≥应税收入≥68750</t>
    <phoneticPr fontId="2" type="noConversion"/>
  </si>
  <si>
    <t>应税收入≥100000</t>
    <phoneticPr fontId="2" type="noConversion"/>
  </si>
  <si>
    <r>
      <t>偶然所得(奖励</t>
    </r>
    <r>
      <rPr>
        <sz val="12"/>
        <rFont val="宋体"/>
        <family val="3"/>
        <charset val="134"/>
      </rPr>
      <t>)</t>
    </r>
    <phoneticPr fontId="2" type="noConversion"/>
  </si>
  <si>
    <t>劳务费(非居民,境外人员)</t>
    <phoneticPr fontId="2" type="noConversion"/>
  </si>
  <si>
    <t>劳务费(居民,境内人员)</t>
    <phoneticPr fontId="2" type="noConversion"/>
  </si>
  <si>
    <r>
      <t>填入应税收入,即可自动算出税额及税后金额</t>
    </r>
    <r>
      <rPr>
        <sz val="12"/>
        <rFont val="宋体"/>
        <family val="3"/>
        <charset val="134"/>
      </rPr>
      <t>.</t>
    </r>
    <phoneticPr fontId="2" type="noConversion"/>
  </si>
  <si>
    <t>25000≥应税收入≥4000</t>
    <phoneticPr fontId="2" type="noConversion"/>
  </si>
  <si>
    <t>62500≥应税收入≥25000</t>
    <phoneticPr fontId="2" type="noConversion"/>
  </si>
  <si>
    <t>本表适用于居民纳税人.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</si>
</sst>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ˎ̥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3" borderId="5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9" fontId="0" fillId="0" borderId="1" xfId="0" applyNumberFormat="1" applyBorder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p\&#20020;&#26102;&#25991;&#20214;\&#22320;&#31246;&#20010;&#20154;&#25152;&#24471;&#31246;\2012&#24180;\201203\201101-02\&#26087;&#25991;&#26723;\0812\0807-0812&#25253;&#31246;&#26126;&#32454;&#27169;&#26412;090772&#65288;&#25104;&#2115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p\&#20020;&#26102;&#25991;&#20214;\&#22320;&#31246;&#20010;&#20154;&#25152;&#24471;&#31246;\2012&#24180;\201203\201101-02\&#25991;&#20214;\&#20010;&#31246;&#36523;&#20221;&#20449;&#24687;(08&#24180;&#19979;&#21322;&#2418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内人员申报"/>
      <sheetName val="国外人员申报"/>
      <sheetName val="填写格式说明"/>
      <sheetName val="Sheet2"/>
      <sheetName val="Sheet1"/>
    </sheetNames>
    <sheetDataSet>
      <sheetData sheetId="0"/>
      <sheetData sheetId="1"/>
      <sheetData sheetId="2"/>
      <sheetData sheetId="3">
        <row r="1">
          <cell r="A1" t="str">
            <v>_0100工资薪金所得</v>
          </cell>
          <cell r="B1" t="str">
            <v>_0102工资薪金所得_定额</v>
          </cell>
          <cell r="C1" t="str">
            <v>_0400劳务报酬所得</v>
          </cell>
          <cell r="D1" t="str">
            <v>_0401劳务报酬所得_定额</v>
          </cell>
          <cell r="E1" t="str">
            <v>_0500稿酬所得</v>
          </cell>
          <cell r="F1" t="str">
            <v>_0600特许权使用费所得</v>
          </cell>
          <cell r="G1" t="str">
            <v>_0700利息、股息、红利所得</v>
          </cell>
          <cell r="H1" t="str">
            <v>_0800财产租赁所得</v>
          </cell>
          <cell r="I1" t="str">
            <v>_0901房屋转让所得</v>
          </cell>
          <cell r="J1" t="str">
            <v>_0999其他财产转让所得</v>
          </cell>
          <cell r="K1" t="str">
            <v>_1000偶然所得</v>
          </cell>
          <cell r="L1" t="str">
            <v>_9900其他所得</v>
          </cell>
          <cell r="M1" t="str">
            <v xml:space="preserve">   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内人员"/>
      <sheetName val="国外人员"/>
      <sheetName val="填写格式说明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01律师</v>
          </cell>
        </row>
        <row r="2">
          <cell r="B2" t="str">
            <v>02会计师</v>
          </cell>
        </row>
        <row r="3">
          <cell r="B3" t="str">
            <v>03审计师</v>
          </cell>
        </row>
        <row r="4">
          <cell r="B4" t="str">
            <v>04评估师</v>
          </cell>
        </row>
        <row r="5">
          <cell r="B5" t="str">
            <v>05拍卖师</v>
          </cell>
        </row>
        <row r="6">
          <cell r="B6" t="str">
            <v>06医生</v>
          </cell>
        </row>
        <row r="7">
          <cell r="B7" t="str">
            <v>07作家</v>
          </cell>
        </row>
        <row r="8">
          <cell r="B8" t="str">
            <v>08书画家</v>
          </cell>
        </row>
        <row r="9">
          <cell r="B9" t="str">
            <v>09演艺人员</v>
          </cell>
        </row>
        <row r="10">
          <cell r="B10" t="str">
            <v>10导演</v>
          </cell>
        </row>
        <row r="11">
          <cell r="B11" t="str">
            <v>11大学教授</v>
          </cell>
        </row>
        <row r="12">
          <cell r="B12" t="str">
            <v>12大学讲师</v>
          </cell>
        </row>
        <row r="13">
          <cell r="B13" t="str">
            <v>13中学教师</v>
          </cell>
        </row>
        <row r="14">
          <cell r="B14" t="str">
            <v>14小学教师</v>
          </cell>
        </row>
        <row r="15">
          <cell r="B15" t="str">
            <v>25设计师</v>
          </cell>
        </row>
        <row r="16">
          <cell r="B16" t="str">
            <v>26运动员</v>
          </cell>
        </row>
        <row r="17">
          <cell r="B17" t="str">
            <v>27教练员</v>
          </cell>
        </row>
        <row r="18">
          <cell r="B18" t="str">
            <v>28导游</v>
          </cell>
        </row>
        <row r="19">
          <cell r="B19" t="str">
            <v>29厨师</v>
          </cell>
        </row>
        <row r="20">
          <cell r="B20" t="str">
            <v>30美容美发师</v>
          </cell>
        </row>
        <row r="21">
          <cell r="B21" t="str">
            <v>31航空人员</v>
          </cell>
        </row>
        <row r="22">
          <cell r="B22" t="str">
            <v>32公务员</v>
          </cell>
        </row>
        <row r="23">
          <cell r="B23" t="str">
            <v>33雇员律师</v>
          </cell>
        </row>
        <row r="24">
          <cell r="B24" t="str">
            <v>34其他</v>
          </cell>
        </row>
        <row r="25">
          <cell r="B25" t="str">
            <v>35其它教师</v>
          </cell>
        </row>
        <row r="26">
          <cell r="B26" t="str">
            <v>36经纪人</v>
          </cell>
        </row>
        <row r="27">
          <cell r="B27" t="str">
            <v>37新闻工作者</v>
          </cell>
        </row>
        <row r="28">
          <cell r="B28" t="str">
            <v>38工程师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4"/>
  <sheetViews>
    <sheetView topLeftCell="A7" workbookViewId="0">
      <selection activeCell="F7" sqref="F7"/>
    </sheetView>
  </sheetViews>
  <sheetFormatPr defaultRowHeight="14.25"/>
  <cols>
    <col min="1" max="1" width="7.875" style="2" customWidth="1"/>
    <col min="2" max="2" width="9.125" style="3" customWidth="1"/>
    <col min="3" max="3" width="16.625" style="3" customWidth="1"/>
    <col min="4" max="4" width="23.875" style="3" customWidth="1"/>
    <col min="5" max="5" width="9.375" style="3" customWidth="1"/>
    <col min="6" max="16384" width="9" style="3"/>
  </cols>
  <sheetData>
    <row r="1" spans="3:12" ht="60">
      <c r="C1" s="5" t="s">
        <v>5</v>
      </c>
      <c r="E1" s="4"/>
      <c r="F1" s="4"/>
      <c r="G1" s="4"/>
    </row>
    <row r="2" spans="3:12" ht="45">
      <c r="C2" s="5" t="s">
        <v>6</v>
      </c>
      <c r="E2" s="4"/>
      <c r="F2" s="4"/>
      <c r="G2" s="4"/>
    </row>
    <row r="3" spans="3:12" ht="45">
      <c r="C3" s="5" t="s">
        <v>7</v>
      </c>
    </row>
    <row r="4" spans="3:12" ht="30">
      <c r="C4" s="5" t="s">
        <v>8</v>
      </c>
    </row>
    <row r="5" spans="3:12" ht="75.75" thickBot="1">
      <c r="C5" s="5" t="s">
        <v>9</v>
      </c>
      <c r="I5" s="3" t="s">
        <v>0</v>
      </c>
    </row>
    <row r="6" spans="3:12" ht="15">
      <c r="C6" s="5" t="s">
        <v>10</v>
      </c>
      <c r="E6" s="3" t="s">
        <v>13</v>
      </c>
      <c r="F6" s="7" t="s">
        <v>15</v>
      </c>
      <c r="G6" s="8" t="s">
        <v>14</v>
      </c>
      <c r="I6" s="3" t="s">
        <v>13</v>
      </c>
      <c r="J6" s="8" t="s">
        <v>14</v>
      </c>
      <c r="K6" s="8" t="s">
        <v>1</v>
      </c>
    </row>
    <row r="7" spans="3:12" ht="45.75" thickBot="1">
      <c r="C7" s="5" t="s">
        <v>11</v>
      </c>
      <c r="D7" s="3" t="s">
        <v>16</v>
      </c>
      <c r="E7" s="3">
        <v>1000</v>
      </c>
      <c r="F7" s="11">
        <f>(E7-800)*0.2/0.8</f>
        <v>50</v>
      </c>
      <c r="G7" s="6">
        <f>E7+F7</f>
        <v>1050</v>
      </c>
      <c r="I7" s="3">
        <v>3000</v>
      </c>
      <c r="J7" s="11">
        <f>(I7-800*0.2*0.7)/0.86</f>
        <v>3358.1395348837209</v>
      </c>
      <c r="K7" s="6">
        <f>(J7-800)*0.2*0.7</f>
        <v>358.13953488372096</v>
      </c>
    </row>
    <row r="8" spans="3:12" ht="44.25">
      <c r="C8" s="12" t="s">
        <v>26</v>
      </c>
    </row>
    <row r="9" spans="3:12" ht="60">
      <c r="C9" s="5" t="s">
        <v>12</v>
      </c>
    </row>
    <row r="10" spans="3:12" ht="15.75" thickBot="1">
      <c r="C10" s="5" t="s">
        <v>4</v>
      </c>
      <c r="J10" s="1" t="s">
        <v>20</v>
      </c>
      <c r="K10" s="1" t="s">
        <v>21</v>
      </c>
      <c r="L10" s="1" t="s">
        <v>22</v>
      </c>
    </row>
    <row r="11" spans="3:12">
      <c r="E11" s="3" t="s">
        <v>13</v>
      </c>
      <c r="F11" s="7" t="s">
        <v>15</v>
      </c>
      <c r="G11" s="8" t="s">
        <v>14</v>
      </c>
      <c r="J11" s="18" t="s">
        <v>19</v>
      </c>
      <c r="K11" s="1">
        <v>800</v>
      </c>
      <c r="L11" s="13" t="s">
        <v>24</v>
      </c>
    </row>
    <row r="12" spans="3:12" ht="15" thickBot="1">
      <c r="D12" s="3" t="s">
        <v>27</v>
      </c>
      <c r="E12" s="3">
        <v>9000</v>
      </c>
      <c r="F12" s="9">
        <f>(E12*0.16)/0.84</f>
        <v>1714.2857142857144</v>
      </c>
      <c r="G12" s="10">
        <f>E12+F12</f>
        <v>10714.285714285714</v>
      </c>
      <c r="J12" s="19"/>
      <c r="K12" s="1">
        <v>761.91</v>
      </c>
      <c r="L12" s="1">
        <v>4761.91</v>
      </c>
    </row>
    <row r="13" spans="3:12" ht="44.25">
      <c r="C13" s="12" t="s">
        <v>2</v>
      </c>
      <c r="J13" s="18" t="s">
        <v>23</v>
      </c>
      <c r="K13" s="1">
        <v>3809.53</v>
      </c>
      <c r="L13" s="1">
        <v>23809.53</v>
      </c>
    </row>
    <row r="14" spans="3:12" ht="29.25" customHeight="1">
      <c r="C14" s="12" t="s">
        <v>3</v>
      </c>
      <c r="J14" s="19"/>
      <c r="K14" s="1">
        <v>3684.21</v>
      </c>
      <c r="L14" s="13" t="s">
        <v>24</v>
      </c>
    </row>
    <row r="15" spans="3:12" ht="18" customHeight="1" thickBot="1">
      <c r="J15" s="18" t="s">
        <v>25</v>
      </c>
      <c r="K15" s="1">
        <v>13157.89</v>
      </c>
      <c r="L15" s="13" t="s">
        <v>24</v>
      </c>
    </row>
    <row r="16" spans="3:12" ht="18" customHeight="1">
      <c r="E16" s="3" t="s">
        <v>13</v>
      </c>
      <c r="F16" s="7" t="s">
        <v>15</v>
      </c>
      <c r="G16" s="8" t="s">
        <v>14</v>
      </c>
      <c r="J16" s="19"/>
      <c r="K16" s="1">
        <v>13235.29</v>
      </c>
      <c r="L16" s="1">
        <v>63235.29</v>
      </c>
    </row>
    <row r="17" spans="3:7" ht="15" thickBot="1">
      <c r="D17" s="3" t="s">
        <v>17</v>
      </c>
      <c r="E17" s="3">
        <v>18000</v>
      </c>
      <c r="F17" s="9">
        <f>(E17*0.24-2000)/0.76</f>
        <v>3052.6315789473683</v>
      </c>
      <c r="G17" s="10">
        <f>E17+F17</f>
        <v>21052.631578947367</v>
      </c>
    </row>
    <row r="20" spans="3:7" ht="43.5">
      <c r="C20" s="12" t="s">
        <v>28</v>
      </c>
    </row>
    <row r="21" spans="3:7" ht="75.75" thickBot="1">
      <c r="C21" s="12" t="s">
        <v>18</v>
      </c>
    </row>
    <row r="22" spans="3:7">
      <c r="E22" s="3" t="s">
        <v>13</v>
      </c>
      <c r="F22" s="7" t="s">
        <v>15</v>
      </c>
      <c r="G22" s="8" t="s">
        <v>14</v>
      </c>
    </row>
    <row r="23" spans="3:7" ht="15" thickBot="1">
      <c r="D23" s="3" t="s">
        <v>29</v>
      </c>
      <c r="E23" s="3">
        <v>50000</v>
      </c>
      <c r="F23" s="9">
        <f>(E23*0.32-7000)/0.68</f>
        <v>13235.294117647058</v>
      </c>
      <c r="G23" s="10">
        <f>E23+F23</f>
        <v>63235.294117647056</v>
      </c>
    </row>
    <row r="5694" spans="1:1">
      <c r="A5694" s="3"/>
    </row>
  </sheetData>
  <mergeCells count="3">
    <mergeCell ref="J11:J12"/>
    <mergeCell ref="J13:J14"/>
    <mergeCell ref="J15:J16"/>
  </mergeCells>
  <phoneticPr fontId="2" type="noConversion"/>
  <dataValidations count="3">
    <dataValidation type="list" allowBlank="1" showInputMessage="1" showErrorMessage="1" sqref="E1:E2">
      <formula1>"0男,1女"</formula1>
    </dataValidation>
    <dataValidation type="list" allowBlank="1" showInputMessage="1" showErrorMessage="1" sqref="F1:F2">
      <formula1>"1城镇户籍职工,2公务员,3外籍人员（含港澳台人员）,4其他,5农民工"</formula1>
    </dataValidation>
    <dataValidation type="list" allowBlank="1" showInputMessage="1" showErrorMessage="1" sqref="G1:G2">
      <formula1>"0否,1是"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13" sqref="C13"/>
    </sheetView>
  </sheetViews>
  <sheetFormatPr defaultRowHeight="14.25"/>
  <cols>
    <col min="1" max="1" width="27" customWidth="1"/>
    <col min="2" max="2" width="27.25" customWidth="1"/>
    <col min="3" max="3" width="13" customWidth="1"/>
    <col min="4" max="4" width="0" hidden="1" customWidth="1"/>
  </cols>
  <sheetData>
    <row r="1" spans="1:7">
      <c r="A1" s="14" t="s">
        <v>30</v>
      </c>
      <c r="B1" s="14"/>
    </row>
    <row r="2" spans="1:7">
      <c r="A2" s="20" t="s">
        <v>48</v>
      </c>
      <c r="B2" s="16" t="s">
        <v>38</v>
      </c>
      <c r="C2" s="16" t="s">
        <v>31</v>
      </c>
      <c r="D2" s="16" t="s">
        <v>32</v>
      </c>
      <c r="E2" s="16" t="s">
        <v>33</v>
      </c>
      <c r="F2" s="16" t="s">
        <v>34</v>
      </c>
      <c r="G2" s="16" t="s">
        <v>35</v>
      </c>
    </row>
    <row r="3" spans="1:7">
      <c r="A3" s="21"/>
      <c r="B3" s="16" t="s">
        <v>36</v>
      </c>
      <c r="C3" s="15"/>
      <c r="D3" s="15">
        <v>800</v>
      </c>
      <c r="E3" s="17">
        <v>0.2</v>
      </c>
      <c r="F3" s="15">
        <f>(C3-D3)*E3</f>
        <v>-160</v>
      </c>
      <c r="G3" s="15">
        <f>C3-F3</f>
        <v>160</v>
      </c>
    </row>
    <row r="4" spans="1:7">
      <c r="A4" s="21"/>
      <c r="B4" s="16" t="s">
        <v>50</v>
      </c>
      <c r="C4" s="15"/>
      <c r="D4" s="15">
        <f t="shared" ref="D4:D6" si="0">C4*20%</f>
        <v>0</v>
      </c>
      <c r="E4" s="17">
        <v>0.2</v>
      </c>
      <c r="F4" s="15">
        <f t="shared" ref="F4" si="1">(C4-D4)*E4</f>
        <v>0</v>
      </c>
      <c r="G4" s="15">
        <f t="shared" ref="G4:G6" si="2">C4-F4</f>
        <v>0</v>
      </c>
    </row>
    <row r="5" spans="1:7">
      <c r="A5" s="21"/>
      <c r="B5" s="16" t="s">
        <v>51</v>
      </c>
      <c r="C5" s="15"/>
      <c r="D5" s="15">
        <f t="shared" si="0"/>
        <v>0</v>
      </c>
      <c r="E5" s="17">
        <v>0.3</v>
      </c>
      <c r="F5" s="15">
        <f>(C5-D5)*E5-2000</f>
        <v>-2000</v>
      </c>
      <c r="G5" s="15">
        <f t="shared" si="2"/>
        <v>2000</v>
      </c>
    </row>
    <row r="6" spans="1:7">
      <c r="A6" s="22"/>
      <c r="B6" s="16" t="s">
        <v>37</v>
      </c>
      <c r="C6" s="15"/>
      <c r="D6" s="15">
        <f t="shared" si="0"/>
        <v>0</v>
      </c>
      <c r="E6" s="17">
        <v>0.4</v>
      </c>
      <c r="F6" s="15">
        <f>(C6-D6)*E6-7000</f>
        <v>-7000</v>
      </c>
      <c r="G6" s="15">
        <f t="shared" si="2"/>
        <v>7000</v>
      </c>
    </row>
    <row r="7" spans="1:7">
      <c r="A7" s="15"/>
      <c r="B7" s="15"/>
      <c r="C7" s="15"/>
      <c r="D7" s="15"/>
      <c r="E7" s="15"/>
      <c r="F7" s="15"/>
      <c r="G7" s="15"/>
    </row>
    <row r="8" spans="1:7">
      <c r="A8" s="23" t="s">
        <v>47</v>
      </c>
      <c r="B8" s="16" t="s">
        <v>39</v>
      </c>
      <c r="C8" s="15"/>
      <c r="D8" s="15">
        <f>C8*20%</f>
        <v>0</v>
      </c>
      <c r="E8" s="17">
        <v>0.03</v>
      </c>
      <c r="F8" s="15">
        <f>(C8-D8)*E8</f>
        <v>0</v>
      </c>
      <c r="G8" s="15">
        <f t="shared" ref="G8:G14" si="3">C8-F8</f>
        <v>0</v>
      </c>
    </row>
    <row r="9" spans="1:7">
      <c r="A9" s="23"/>
      <c r="B9" s="16" t="s">
        <v>40</v>
      </c>
      <c r="C9" s="15"/>
      <c r="D9" s="15">
        <f t="shared" ref="D9:D14" si="4">C9*20%</f>
        <v>0</v>
      </c>
      <c r="E9" s="17">
        <v>0.1</v>
      </c>
      <c r="F9" s="15">
        <f>(C9-D9)*E9-210</f>
        <v>-210</v>
      </c>
      <c r="G9" s="15">
        <f t="shared" si="3"/>
        <v>210</v>
      </c>
    </row>
    <row r="10" spans="1:7">
      <c r="A10" s="23"/>
      <c r="B10" s="16" t="s">
        <v>41</v>
      </c>
      <c r="C10" s="15"/>
      <c r="D10" s="15">
        <f t="shared" si="4"/>
        <v>0</v>
      </c>
      <c r="E10" s="17">
        <v>0.2</v>
      </c>
      <c r="F10" s="15">
        <f>(C10-D10)*E10-1410</f>
        <v>-1410</v>
      </c>
      <c r="G10" s="15">
        <f t="shared" si="3"/>
        <v>1410</v>
      </c>
    </row>
    <row r="11" spans="1:7">
      <c r="A11" s="23"/>
      <c r="B11" s="16" t="s">
        <v>42</v>
      </c>
      <c r="C11" s="15"/>
      <c r="D11" s="15">
        <f t="shared" si="4"/>
        <v>0</v>
      </c>
      <c r="E11" s="17">
        <v>0.25</v>
      </c>
      <c r="F11" s="15">
        <f>(C11-D11)*E11-2660</f>
        <v>-2660</v>
      </c>
      <c r="G11" s="15">
        <f t="shared" si="3"/>
        <v>2660</v>
      </c>
    </row>
    <row r="12" spans="1:7">
      <c r="A12" s="23"/>
      <c r="B12" s="16" t="s">
        <v>43</v>
      </c>
      <c r="C12" s="15"/>
      <c r="D12" s="15">
        <f t="shared" si="4"/>
        <v>0</v>
      </c>
      <c r="E12" s="17">
        <v>0.3</v>
      </c>
      <c r="F12" s="15">
        <f>(C12-D12)*E12-4410</f>
        <v>-4410</v>
      </c>
      <c r="G12" s="15">
        <f t="shared" si="3"/>
        <v>4410</v>
      </c>
    </row>
    <row r="13" spans="1:7">
      <c r="A13" s="23"/>
      <c r="B13" s="16" t="s">
        <v>44</v>
      </c>
      <c r="C13" s="15"/>
      <c r="D13" s="15">
        <f t="shared" si="4"/>
        <v>0</v>
      </c>
      <c r="E13" s="17">
        <v>0.35</v>
      </c>
      <c r="F13" s="15">
        <f>(C13-D13)*E13-7160</f>
        <v>-7160</v>
      </c>
      <c r="G13" s="15">
        <f t="shared" si="3"/>
        <v>7160</v>
      </c>
    </row>
    <row r="14" spans="1:7">
      <c r="A14" s="23"/>
      <c r="B14" s="16" t="s">
        <v>45</v>
      </c>
      <c r="C14" s="15"/>
      <c r="D14" s="15">
        <f t="shared" si="4"/>
        <v>0</v>
      </c>
      <c r="E14" s="17">
        <v>0.45</v>
      </c>
      <c r="F14" s="15">
        <f>(C14-D14)*E14-15160</f>
        <v>-15160</v>
      </c>
      <c r="G14" s="15">
        <f t="shared" si="3"/>
        <v>15160</v>
      </c>
    </row>
    <row r="16" spans="1:7">
      <c r="A16" s="16" t="s">
        <v>46</v>
      </c>
      <c r="B16" s="16" t="s">
        <v>38</v>
      </c>
      <c r="C16" s="16" t="s">
        <v>31</v>
      </c>
      <c r="D16" s="16" t="s">
        <v>32</v>
      </c>
      <c r="E16" s="16" t="s">
        <v>33</v>
      </c>
      <c r="F16" s="16" t="s">
        <v>34</v>
      </c>
      <c r="G16" s="16" t="s">
        <v>35</v>
      </c>
    </row>
    <row r="17" spans="1:7">
      <c r="A17" s="15"/>
      <c r="B17" s="15"/>
      <c r="C17" s="15"/>
      <c r="D17" s="15">
        <v>0</v>
      </c>
      <c r="E17" s="17">
        <v>0.2</v>
      </c>
      <c r="F17" s="15">
        <f>C17*E17</f>
        <v>0</v>
      </c>
      <c r="G17" s="15">
        <f>C17-F17</f>
        <v>0</v>
      </c>
    </row>
    <row r="20" spans="1:7">
      <c r="A20" s="14" t="s">
        <v>49</v>
      </c>
    </row>
    <row r="21" spans="1:7">
      <c r="A21" s="14" t="s">
        <v>52</v>
      </c>
    </row>
  </sheetData>
  <mergeCells count="2">
    <mergeCell ref="A2:A6"/>
    <mergeCell ref="A8:A14"/>
  </mergeCells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旧个人信息</vt:lpstr>
      <vt:lpstr>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</cp:lastModifiedBy>
  <cp:lastPrinted>2019-01-16T03:01:47Z</cp:lastPrinted>
  <dcterms:created xsi:type="dcterms:W3CDTF">2008-08-07T06:53:21Z</dcterms:created>
  <dcterms:modified xsi:type="dcterms:W3CDTF">2019-06-12T01:54:31Z</dcterms:modified>
</cp:coreProperties>
</file>